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ednostki" sheetId="1" r:id="rId1"/>
  </sheets>
  <externalReferences>
    <externalReference r:id="rId4"/>
  </externalReferences>
  <definedNames>
    <definedName name="_xlnm.Print_Area" localSheetId="0">'jednostki'!$A$1:$K$67</definedName>
  </definedNames>
  <calcPr fullCalcOnLoad="1"/>
</workbook>
</file>

<file path=xl/sharedStrings.xml><?xml version="1.0" encoding="utf-8"?>
<sst xmlns="http://schemas.openxmlformats.org/spreadsheetml/2006/main" count="95" uniqueCount="74">
  <si>
    <t>Tabela nr 1</t>
  </si>
  <si>
    <t>Grupa</t>
  </si>
  <si>
    <t>Podgrupa</t>
  </si>
  <si>
    <t>Wykaz składników majątkowych</t>
  </si>
  <si>
    <t>Zwiększenia</t>
  </si>
  <si>
    <t>Zmniejszenia</t>
  </si>
  <si>
    <t xml:space="preserve">Ogółem liczba jednostek (szt., kpl.) </t>
  </si>
  <si>
    <t>jednostki miary</t>
  </si>
  <si>
    <t>Wartość brutto</t>
  </si>
  <si>
    <t>Jednostki miary</t>
  </si>
  <si>
    <t>Grunty</t>
  </si>
  <si>
    <t>m2</t>
  </si>
  <si>
    <t>Razem grupa</t>
  </si>
  <si>
    <t>I</t>
  </si>
  <si>
    <t>Budynki i lokale</t>
  </si>
  <si>
    <t>szt</t>
  </si>
  <si>
    <t>Budynki niemieszkalne</t>
  </si>
  <si>
    <t>Budynki mieszkalne</t>
  </si>
  <si>
    <t>II</t>
  </si>
  <si>
    <t>Obiekty inżynierii lądowej i wodnej</t>
  </si>
  <si>
    <t>Rurociągi, linie telekomunikacyjne i elektroenergetyczne</t>
  </si>
  <si>
    <t>Infrastruktura transportu</t>
  </si>
  <si>
    <t>Obiekty inżynierii lądowej i wodnej pozostałe</t>
  </si>
  <si>
    <t>III</t>
  </si>
  <si>
    <t>Kotły i maszyny energetyczne</t>
  </si>
  <si>
    <t>Kotły grzejne i parowe</t>
  </si>
  <si>
    <t>Turbozespoły i zespoły przetwórcze</t>
  </si>
  <si>
    <t>IV</t>
  </si>
  <si>
    <t>Maszyny, urządzenia i aparaty ogólnego zastosowania</t>
  </si>
  <si>
    <t>Obrabiarki do metali</t>
  </si>
  <si>
    <t>Maszyny do obróbki plastycznej metali i tworzyw sztucznych</t>
  </si>
  <si>
    <t>Maszyny, urządzenia i aparaty w przemysłach rolnych i spożywczych ogólnego zastosowania</t>
  </si>
  <si>
    <t>Maszyny i urządzenia do przetłaczania i sprężania cieczy i gazów</t>
  </si>
  <si>
    <t>Piece przemysłowe</t>
  </si>
  <si>
    <t>Aparaty do wymiany ciepła</t>
  </si>
  <si>
    <t>Pozostałe maszyny, urządzenia i aparaty ogólnego zastosowania</t>
  </si>
  <si>
    <t>Pozostałe maszyny, urządzenia i aparaty specjalizowane i specjalnego zastosowania</t>
  </si>
  <si>
    <t>V</t>
  </si>
  <si>
    <t>Specjalistyczne maszyny, urządzenia i aparaty</t>
  </si>
  <si>
    <t>Maszyny, urządzenia i aparaty papiernicze i poligraficzne, do obróbki i przerobu drewna, produkcji wyrobów z drewna oraz maszyny</t>
  </si>
  <si>
    <t>Maszyny i urządzenia do produkcji wyrobów włókienniczych i odzieżowych oraz do obróbki skóry i produkcji wyrobów z niej</t>
  </si>
  <si>
    <t>Maszyny, urządzenia i aparaty przemysłów rolnych</t>
  </si>
  <si>
    <t>Aparaty, urządzenia i aparaty przemysłów spożywczych</t>
  </si>
  <si>
    <t>Maszyny do robót drogowych</t>
  </si>
  <si>
    <t>Maszyny, urządzenia i narzędzia rolnicze i gospodarki leśnej</t>
  </si>
  <si>
    <t>VI</t>
  </si>
  <si>
    <t>Urządzenia techniczne</t>
  </si>
  <si>
    <t>Zbiorniki naziemne</t>
  </si>
  <si>
    <t>Urządzenia i aparatura energii elektrycznej</t>
  </si>
  <si>
    <t>Urządzenia telewizyjne i radiotechniczne, urządzenia i aparaty dla telefonii</t>
  </si>
  <si>
    <t>Urządzenia elektroenergetyczne przetwórcze i zasilające</t>
  </si>
  <si>
    <t>Dźwigi i przenośniki</t>
  </si>
  <si>
    <t>Urządzenia przemysłowe</t>
  </si>
  <si>
    <t>Urządzenia nieprzemysłowe</t>
  </si>
  <si>
    <t>VII</t>
  </si>
  <si>
    <t>Środki transportu</t>
  </si>
  <si>
    <t>Pojazdy mechaniczne</t>
  </si>
  <si>
    <t>Środki transportu pozostałe</t>
  </si>
  <si>
    <t>VIII</t>
  </si>
  <si>
    <t>Narzędzia, przyrządy, ruchomości i wyposażenie</t>
  </si>
  <si>
    <t>IX</t>
  </si>
  <si>
    <t>Inwentarz żywy</t>
  </si>
  <si>
    <t>OGÓŁEM</t>
  </si>
  <si>
    <t>środki trwałe jednostek (bez Starostwa)</t>
  </si>
  <si>
    <t>Zespoły komputerowe</t>
  </si>
  <si>
    <t>Serwery</t>
  </si>
  <si>
    <t>Maszyny szwalnicze</t>
  </si>
  <si>
    <t>Zestaw laboratoryjny Cisco</t>
  </si>
  <si>
    <t>Projektor</t>
  </si>
  <si>
    <t>Kserokopiarka</t>
  </si>
  <si>
    <t>INFORMACJA O STANIE MIENIA KOMUNALNEGO NA DZIEŃ 31.10.2005 r. jednostek organizacyjnych Powiatu Tarnogórskiego</t>
  </si>
  <si>
    <t>,</t>
  </si>
  <si>
    <t>Stan na 31.10.2004</t>
  </si>
  <si>
    <t>Ogółem wartość brutto na 31.10.2005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</si>
</sst>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 vertical="top" wrapText="1"/>
    </xf>
    <xf numFmtId="3" fontId="0" fillId="0" borderId="22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wrapText="1"/>
    </xf>
    <xf numFmtId="3" fontId="0" fillId="0" borderId="26" xfId="0" applyNumberFormat="1" applyFont="1" applyBorder="1" applyAlignment="1">
      <alignment horizontal="right" wrapText="1"/>
    </xf>
    <xf numFmtId="3" fontId="0" fillId="0" borderId="29" xfId="0" applyNumberFormat="1" applyFont="1" applyBorder="1" applyAlignment="1">
      <alignment horizontal="right" wrapText="1"/>
    </xf>
    <xf numFmtId="3" fontId="0" fillId="0" borderId="30" xfId="0" applyNumberFormat="1" applyFont="1" applyBorder="1" applyAlignment="1">
      <alignment horizontal="right" wrapText="1"/>
    </xf>
    <xf numFmtId="3" fontId="0" fillId="0" borderId="31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0" fontId="0" fillId="0" borderId="28" xfId="0" applyFont="1" applyBorder="1" applyAlignment="1">
      <alignment/>
    </xf>
    <xf numFmtId="3" fontId="0" fillId="0" borderId="4" xfId="0" applyNumberFormat="1" applyFont="1" applyBorder="1" applyAlignment="1">
      <alignment horizontal="right" wrapText="1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wrapText="1"/>
    </xf>
    <xf numFmtId="0" fontId="0" fillId="0" borderId="28" xfId="0" applyFont="1" applyBorder="1" applyAlignment="1">
      <alignment horizontal="left" wrapText="1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3" fontId="0" fillId="0" borderId="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 horizontal="center"/>
    </xf>
    <xf numFmtId="3" fontId="2" fillId="0" borderId="38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 wrapText="1"/>
    </xf>
    <xf numFmtId="3" fontId="1" fillId="0" borderId="35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36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wrapText="1"/>
    </xf>
    <xf numFmtId="3" fontId="0" fillId="0" borderId="36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42" xfId="0" applyNumberFormat="1" applyFont="1" applyBorder="1" applyAlignment="1">
      <alignment horizontal="right" wrapText="1"/>
    </xf>
    <xf numFmtId="3" fontId="0" fillId="0" borderId="27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3" fontId="0" fillId="0" borderId="9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wrapText="1"/>
    </xf>
    <xf numFmtId="3" fontId="0" fillId="0" borderId="29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0" fillId="0" borderId="4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4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4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wozdanie_o_mieniu_komunalnym%203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ostwo"/>
      <sheetName val="całe mienie"/>
    </sheetNames>
    <sheetDataSet>
      <sheetData sheetId="0">
        <row r="61">
          <cell r="D61">
            <v>627450</v>
          </cell>
          <cell r="E61">
            <v>2106172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627450</v>
          </cell>
          <cell r="K61">
            <v>2106172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0" zoomScaleNormal="70" workbookViewId="0" topLeftCell="A1">
      <selection activeCell="K14" sqref="K14"/>
    </sheetView>
  </sheetViews>
  <sheetFormatPr defaultColWidth="9.00390625" defaultRowHeight="12.75"/>
  <cols>
    <col min="1" max="1" width="3.875" style="0" customWidth="1"/>
    <col min="2" max="2" width="8.875" style="0" bestFit="1" customWidth="1"/>
    <col min="3" max="3" width="29.00390625" style="0" bestFit="1" customWidth="1"/>
    <col min="4" max="4" width="11.125" style="0" customWidth="1"/>
    <col min="5" max="5" width="12.75390625" style="0" bestFit="1" customWidth="1"/>
    <col min="6" max="6" width="11.75390625" style="0" bestFit="1" customWidth="1"/>
    <col min="7" max="7" width="10.875" style="0" customWidth="1"/>
    <col min="9" max="9" width="10.625" style="0" customWidth="1"/>
    <col min="10" max="10" width="13.75390625" style="0" customWidth="1"/>
    <col min="11" max="11" width="18.125" style="0" customWidth="1"/>
    <col min="12" max="12" width="13.75390625" style="0" customWidth="1"/>
    <col min="14" max="14" width="10.125" style="0" bestFit="1" customWidth="1"/>
    <col min="15" max="15" width="11.75390625" style="0" customWidth="1"/>
  </cols>
  <sheetData>
    <row r="1" ht="12.75">
      <c r="A1" t="s">
        <v>0</v>
      </c>
    </row>
    <row r="2" spans="1:11" ht="12.75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4" ht="13.5" thickBot="1"/>
    <row r="5" spans="1:11" ht="12.75" customHeight="1">
      <c r="A5" s="126" t="s">
        <v>1</v>
      </c>
      <c r="B5" s="108" t="s">
        <v>2</v>
      </c>
      <c r="C5" s="110" t="s">
        <v>3</v>
      </c>
      <c r="D5" s="120" t="s">
        <v>72</v>
      </c>
      <c r="E5" s="121"/>
      <c r="F5" s="122" t="s">
        <v>4</v>
      </c>
      <c r="G5" s="123"/>
      <c r="H5" s="120" t="s">
        <v>5</v>
      </c>
      <c r="I5" s="121"/>
      <c r="J5" s="124" t="s">
        <v>6</v>
      </c>
      <c r="K5" s="118" t="s">
        <v>73</v>
      </c>
    </row>
    <row r="6" spans="1:11" ht="25.5">
      <c r="A6" s="127"/>
      <c r="B6" s="109"/>
      <c r="C6" s="111"/>
      <c r="D6" s="1" t="s">
        <v>7</v>
      </c>
      <c r="E6" s="3" t="s">
        <v>8</v>
      </c>
      <c r="F6" s="1" t="s">
        <v>9</v>
      </c>
      <c r="G6" s="2" t="s">
        <v>8</v>
      </c>
      <c r="H6" s="1" t="s">
        <v>9</v>
      </c>
      <c r="I6" s="3" t="s">
        <v>8</v>
      </c>
      <c r="J6" s="125"/>
      <c r="K6" s="119"/>
    </row>
    <row r="7" spans="1:11" ht="13.5" thickBot="1">
      <c r="A7" s="4"/>
      <c r="B7" s="5"/>
      <c r="C7" s="6"/>
      <c r="D7" s="4"/>
      <c r="E7" s="7"/>
      <c r="F7" s="8"/>
      <c r="G7" s="6"/>
      <c r="H7" s="1"/>
      <c r="I7" s="3"/>
      <c r="J7" s="9"/>
      <c r="K7" s="3"/>
    </row>
    <row r="8" spans="1:14" ht="12.75">
      <c r="A8" s="10">
        <v>0</v>
      </c>
      <c r="B8" s="11"/>
      <c r="C8" s="12" t="s">
        <v>10</v>
      </c>
      <c r="D8" s="13" t="s">
        <v>11</v>
      </c>
      <c r="E8" s="14"/>
      <c r="F8" s="15" t="s">
        <v>11</v>
      </c>
      <c r="G8" s="16"/>
      <c r="H8" s="17" t="s">
        <v>11</v>
      </c>
      <c r="I8" s="18"/>
      <c r="J8" s="19" t="s">
        <v>11</v>
      </c>
      <c r="K8" s="18"/>
      <c r="N8">
        <v>2546510</v>
      </c>
    </row>
    <row r="9" spans="1:14" ht="13.5" thickBot="1">
      <c r="A9" s="20"/>
      <c r="B9" s="21"/>
      <c r="C9" s="22" t="s">
        <v>10</v>
      </c>
      <c r="D9" s="23">
        <v>0</v>
      </c>
      <c r="E9" s="24">
        <v>0</v>
      </c>
      <c r="F9" s="25">
        <v>0</v>
      </c>
      <c r="G9" s="26">
        <v>0</v>
      </c>
      <c r="H9" s="27">
        <v>0</v>
      </c>
      <c r="I9" s="28">
        <v>0</v>
      </c>
      <c r="J9" s="29">
        <f aca="true" t="shared" si="0" ref="J9:K13">D9+F9-H9</f>
        <v>0</v>
      </c>
      <c r="K9" s="30">
        <f t="shared" si="0"/>
        <v>0</v>
      </c>
      <c r="N9">
        <v>696695</v>
      </c>
    </row>
    <row r="10" spans="1:14" ht="13.5" thickBot="1">
      <c r="A10" s="112" t="s">
        <v>12</v>
      </c>
      <c r="B10" s="113"/>
      <c r="C10" s="114"/>
      <c r="D10" s="31">
        <f aca="true" t="shared" si="1" ref="D10:I10">D9</f>
        <v>0</v>
      </c>
      <c r="E10" s="31">
        <f t="shared" si="1"/>
        <v>0</v>
      </c>
      <c r="F10" s="32">
        <f t="shared" si="1"/>
        <v>0</v>
      </c>
      <c r="G10" s="32">
        <f t="shared" si="1"/>
        <v>0</v>
      </c>
      <c r="H10" s="31">
        <f t="shared" si="1"/>
        <v>0</v>
      </c>
      <c r="I10" s="31">
        <f t="shared" si="1"/>
        <v>0</v>
      </c>
      <c r="J10" s="33">
        <f t="shared" si="0"/>
        <v>0</v>
      </c>
      <c r="K10" s="33">
        <f t="shared" si="0"/>
        <v>0</v>
      </c>
      <c r="N10">
        <v>4593355</v>
      </c>
    </row>
    <row r="11" spans="1:14" ht="12.75">
      <c r="A11" s="10" t="s">
        <v>13</v>
      </c>
      <c r="B11" s="11"/>
      <c r="C11" s="12" t="s">
        <v>14</v>
      </c>
      <c r="D11" s="34" t="s">
        <v>15</v>
      </c>
      <c r="E11" s="35"/>
      <c r="F11" s="34" t="s">
        <v>15</v>
      </c>
      <c r="G11" s="36"/>
      <c r="H11" s="34" t="s">
        <v>15</v>
      </c>
      <c r="I11" s="36">
        <v>0</v>
      </c>
      <c r="J11" s="37" t="s">
        <v>15</v>
      </c>
      <c r="K11" s="38"/>
      <c r="N11">
        <v>175000</v>
      </c>
    </row>
    <row r="12" spans="1:14" ht="12.75">
      <c r="A12" s="39"/>
      <c r="B12" s="40">
        <v>10</v>
      </c>
      <c r="C12" s="41" t="s">
        <v>16</v>
      </c>
      <c r="D12" s="42">
        <v>1</v>
      </c>
      <c r="E12" s="43">
        <v>1934044</v>
      </c>
      <c r="F12" s="44">
        <v>0</v>
      </c>
      <c r="G12" s="45">
        <v>0</v>
      </c>
      <c r="H12" s="42">
        <v>0</v>
      </c>
      <c r="I12" s="45">
        <v>0</v>
      </c>
      <c r="J12" s="42">
        <f>D12+F12-H12</f>
        <v>1</v>
      </c>
      <c r="K12" s="46">
        <f t="shared" si="0"/>
        <v>1934044</v>
      </c>
      <c r="N12">
        <v>1353946</v>
      </c>
    </row>
    <row r="13" spans="1:14" ht="13.5" thickBot="1">
      <c r="A13" s="39"/>
      <c r="B13" s="40">
        <v>11</v>
      </c>
      <c r="C13" s="47" t="s">
        <v>17</v>
      </c>
      <c r="D13" s="42">
        <v>0</v>
      </c>
      <c r="E13" s="43">
        <v>0</v>
      </c>
      <c r="F13" s="44">
        <v>0</v>
      </c>
      <c r="G13" s="45">
        <v>0</v>
      </c>
      <c r="H13" s="42">
        <v>0</v>
      </c>
      <c r="I13" s="45">
        <v>0</v>
      </c>
      <c r="J13" s="48">
        <f t="shared" si="0"/>
        <v>0</v>
      </c>
      <c r="K13" s="30">
        <f t="shared" si="0"/>
        <v>0</v>
      </c>
      <c r="N13">
        <v>580000</v>
      </c>
    </row>
    <row r="14" spans="1:14" ht="13.5" thickBot="1">
      <c r="A14" s="104" t="s">
        <v>12</v>
      </c>
      <c r="B14" s="105"/>
      <c r="C14" s="107"/>
      <c r="D14" s="49">
        <f aca="true" t="shared" si="2" ref="D14:K14">SUM(D12:D13)</f>
        <v>1</v>
      </c>
      <c r="E14" s="50">
        <v>1934044.4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50">
        <f t="shared" si="2"/>
        <v>0</v>
      </c>
      <c r="J14" s="33">
        <f t="shared" si="2"/>
        <v>1</v>
      </c>
      <c r="K14" s="33">
        <f t="shared" si="2"/>
        <v>1934044</v>
      </c>
      <c r="L14" s="51">
        <f>SUM(K12:K13)</f>
        <v>1934044</v>
      </c>
      <c r="N14">
        <v>280707</v>
      </c>
    </row>
    <row r="15" spans="1:14" ht="25.5">
      <c r="A15" s="10" t="s">
        <v>18</v>
      </c>
      <c r="B15" s="11"/>
      <c r="C15" s="52" t="s">
        <v>19</v>
      </c>
      <c r="D15" s="53"/>
      <c r="E15" s="35" t="s">
        <v>71</v>
      </c>
      <c r="F15" s="54"/>
      <c r="G15" s="36"/>
      <c r="H15" s="53"/>
      <c r="I15" s="36"/>
      <c r="J15" s="55"/>
      <c r="K15" s="56"/>
      <c r="N15">
        <v>3515548</v>
      </c>
    </row>
    <row r="16" spans="1:14" ht="38.25">
      <c r="A16" s="39"/>
      <c r="B16" s="40">
        <v>21</v>
      </c>
      <c r="C16" s="41" t="s">
        <v>20</v>
      </c>
      <c r="D16" s="42">
        <v>0</v>
      </c>
      <c r="E16" s="43">
        <v>0</v>
      </c>
      <c r="F16" s="44">
        <v>0</v>
      </c>
      <c r="G16" s="45">
        <v>0</v>
      </c>
      <c r="H16" s="42">
        <v>0</v>
      </c>
      <c r="I16" s="45">
        <v>0</v>
      </c>
      <c r="J16" s="42">
        <f aca="true" t="shared" si="3" ref="J16:J67">D16+F16-H16</f>
        <v>0</v>
      </c>
      <c r="K16" s="46">
        <f aca="true" t="shared" si="4" ref="K16:K67">E16+G16-I16</f>
        <v>0</v>
      </c>
      <c r="N16">
        <v>191978</v>
      </c>
    </row>
    <row r="17" spans="1:14" ht="12.75">
      <c r="A17" s="39"/>
      <c r="B17" s="40">
        <v>22</v>
      </c>
      <c r="C17" s="47" t="s">
        <v>21</v>
      </c>
      <c r="D17" s="42">
        <v>0</v>
      </c>
      <c r="E17" s="43">
        <v>0</v>
      </c>
      <c r="F17" s="44">
        <v>0</v>
      </c>
      <c r="G17" s="45">
        <v>0</v>
      </c>
      <c r="H17" s="42">
        <v>0</v>
      </c>
      <c r="I17" s="45">
        <v>0</v>
      </c>
      <c r="J17" s="42">
        <f t="shared" si="3"/>
        <v>0</v>
      </c>
      <c r="K17" s="46">
        <f t="shared" si="4"/>
        <v>0</v>
      </c>
      <c r="N17">
        <v>923950</v>
      </c>
    </row>
    <row r="18" spans="1:14" ht="26.25" thickBot="1">
      <c r="A18" s="39"/>
      <c r="B18" s="40">
        <v>23</v>
      </c>
      <c r="C18" s="57" t="s">
        <v>22</v>
      </c>
      <c r="D18" s="42">
        <v>0</v>
      </c>
      <c r="E18" s="43">
        <v>0</v>
      </c>
      <c r="F18" s="44">
        <v>0</v>
      </c>
      <c r="G18" s="45">
        <v>0</v>
      </c>
      <c r="H18" s="42">
        <v>0</v>
      </c>
      <c r="I18" s="45">
        <v>0</v>
      </c>
      <c r="J18" s="48">
        <f t="shared" si="3"/>
        <v>0</v>
      </c>
      <c r="K18" s="30">
        <f t="shared" si="4"/>
        <v>0</v>
      </c>
      <c r="N18">
        <v>864412</v>
      </c>
    </row>
    <row r="19" spans="1:14" ht="13.5" thickBot="1">
      <c r="A19" s="112" t="s">
        <v>12</v>
      </c>
      <c r="B19" s="113"/>
      <c r="C19" s="114"/>
      <c r="D19" s="58">
        <f aca="true" t="shared" si="5" ref="D19:K19">SUM(D16:D18)</f>
        <v>0</v>
      </c>
      <c r="E19" s="58">
        <f t="shared" si="5"/>
        <v>0</v>
      </c>
      <c r="F19" s="58">
        <f t="shared" si="5"/>
        <v>0</v>
      </c>
      <c r="G19" s="58">
        <f t="shared" si="5"/>
        <v>0</v>
      </c>
      <c r="H19" s="58">
        <f t="shared" si="5"/>
        <v>0</v>
      </c>
      <c r="I19" s="58">
        <f t="shared" si="5"/>
        <v>0</v>
      </c>
      <c r="J19" s="59">
        <f t="shared" si="5"/>
        <v>0</v>
      </c>
      <c r="K19" s="33">
        <f t="shared" si="5"/>
        <v>0</v>
      </c>
      <c r="L19" s="51">
        <f>SUM(K16:K18)</f>
        <v>0</v>
      </c>
      <c r="N19">
        <v>2749053</v>
      </c>
    </row>
    <row r="20" spans="1:14" ht="12.75">
      <c r="A20" s="10" t="s">
        <v>23</v>
      </c>
      <c r="B20" s="11"/>
      <c r="C20" s="52" t="s">
        <v>24</v>
      </c>
      <c r="D20" s="53"/>
      <c r="E20" s="35"/>
      <c r="F20" s="54"/>
      <c r="G20" s="36"/>
      <c r="H20" s="53"/>
      <c r="I20" s="36"/>
      <c r="J20" s="55"/>
      <c r="K20" s="56"/>
      <c r="N20">
        <v>25630</v>
      </c>
    </row>
    <row r="21" spans="1:14" ht="12.75">
      <c r="A21" s="39"/>
      <c r="B21" s="40">
        <v>31</v>
      </c>
      <c r="C21" s="41" t="s">
        <v>25</v>
      </c>
      <c r="D21" s="42">
        <v>0</v>
      </c>
      <c r="E21" s="43">
        <v>0</v>
      </c>
      <c r="F21" s="44">
        <v>0</v>
      </c>
      <c r="G21" s="45">
        <v>0</v>
      </c>
      <c r="H21" s="42">
        <v>0</v>
      </c>
      <c r="I21" s="45">
        <v>0</v>
      </c>
      <c r="J21" s="42">
        <f t="shared" si="3"/>
        <v>0</v>
      </c>
      <c r="K21" s="46">
        <f t="shared" si="4"/>
        <v>0</v>
      </c>
      <c r="N21">
        <v>695699</v>
      </c>
    </row>
    <row r="22" spans="1:14" ht="26.25" thickBot="1">
      <c r="A22" s="60"/>
      <c r="B22" s="61">
        <v>34</v>
      </c>
      <c r="C22" s="62" t="s">
        <v>26</v>
      </c>
      <c r="D22" s="63">
        <v>0</v>
      </c>
      <c r="E22" s="64">
        <v>0</v>
      </c>
      <c r="F22" s="63">
        <v>0</v>
      </c>
      <c r="G22" s="64">
        <v>0</v>
      </c>
      <c r="H22" s="63">
        <v>0</v>
      </c>
      <c r="I22" s="64">
        <v>0</v>
      </c>
      <c r="J22" s="65">
        <f>D22+F22-H22</f>
        <v>0</v>
      </c>
      <c r="K22" s="66">
        <f>E22+G22-I22</f>
        <v>0</v>
      </c>
      <c r="N22">
        <v>1581883</v>
      </c>
    </row>
    <row r="23" spans="1:14" ht="13.5" thickBot="1">
      <c r="A23" s="112" t="s">
        <v>12</v>
      </c>
      <c r="B23" s="113"/>
      <c r="C23" s="114"/>
      <c r="D23" s="67">
        <f aca="true" t="shared" si="6" ref="D23:K23">SUM(D21:D22)</f>
        <v>0</v>
      </c>
      <c r="E23" s="67">
        <f t="shared" si="6"/>
        <v>0</v>
      </c>
      <c r="F23" s="67">
        <f t="shared" si="6"/>
        <v>0</v>
      </c>
      <c r="G23" s="67">
        <f t="shared" si="6"/>
        <v>0</v>
      </c>
      <c r="H23" s="67">
        <f t="shared" si="6"/>
        <v>0</v>
      </c>
      <c r="I23" s="67">
        <f t="shared" si="6"/>
        <v>0</v>
      </c>
      <c r="J23" s="68">
        <f t="shared" si="6"/>
        <v>0</v>
      </c>
      <c r="K23" s="69">
        <f t="shared" si="6"/>
        <v>0</v>
      </c>
      <c r="L23" s="51">
        <f>SUM(K21:K22)</f>
        <v>0</v>
      </c>
      <c r="N23">
        <v>1299052</v>
      </c>
    </row>
    <row r="24" spans="1:14" ht="26.25" customHeight="1">
      <c r="A24" s="94" t="s">
        <v>27</v>
      </c>
      <c r="B24" s="95"/>
      <c r="C24" s="96" t="s">
        <v>28</v>
      </c>
      <c r="D24" s="54"/>
      <c r="E24" s="35"/>
      <c r="F24" s="54"/>
      <c r="G24" s="36"/>
      <c r="H24" s="53"/>
      <c r="I24" s="36"/>
      <c r="J24" s="55"/>
      <c r="K24" s="56"/>
      <c r="N24">
        <v>1270229</v>
      </c>
    </row>
    <row r="25" spans="1:14" ht="12.75">
      <c r="A25" s="39"/>
      <c r="B25" s="40">
        <v>41</v>
      </c>
      <c r="C25" s="97" t="s">
        <v>29</v>
      </c>
      <c r="D25" s="72">
        <v>0</v>
      </c>
      <c r="E25" s="71">
        <v>0</v>
      </c>
      <c r="F25" s="72">
        <v>0</v>
      </c>
      <c r="G25" s="73">
        <v>0</v>
      </c>
      <c r="H25" s="70">
        <v>0</v>
      </c>
      <c r="I25" s="73">
        <v>0</v>
      </c>
      <c r="J25" s="42">
        <f t="shared" si="3"/>
        <v>0</v>
      </c>
      <c r="K25" s="46">
        <f t="shared" si="4"/>
        <v>0</v>
      </c>
      <c r="N25">
        <v>6316722</v>
      </c>
    </row>
    <row r="26" spans="1:15" ht="25.5">
      <c r="A26" s="39"/>
      <c r="B26" s="40">
        <v>42</v>
      </c>
      <c r="C26" s="98" t="s">
        <v>30</v>
      </c>
      <c r="D26" s="72">
        <v>0</v>
      </c>
      <c r="E26" s="71">
        <v>0</v>
      </c>
      <c r="F26" s="72">
        <v>0</v>
      </c>
      <c r="G26" s="73">
        <v>0</v>
      </c>
      <c r="H26" s="70">
        <v>0</v>
      </c>
      <c r="I26" s="73">
        <v>0</v>
      </c>
      <c r="J26" s="42">
        <f>D26+F26-H26</f>
        <v>0</v>
      </c>
      <c r="K26" s="46">
        <f t="shared" si="4"/>
        <v>0</v>
      </c>
      <c r="N26" s="74">
        <f>SUM(N8:N25)</f>
        <v>29660369</v>
      </c>
      <c r="O26" s="51">
        <f>K67-M85-L86</f>
        <v>31151329</v>
      </c>
    </row>
    <row r="27" spans="1:14" ht="51">
      <c r="A27" s="39"/>
      <c r="B27" s="40">
        <v>43</v>
      </c>
      <c r="C27" s="98" t="s">
        <v>31</v>
      </c>
      <c r="D27" s="72">
        <v>0</v>
      </c>
      <c r="E27" s="71">
        <v>0</v>
      </c>
      <c r="F27" s="72">
        <v>0</v>
      </c>
      <c r="G27" s="73">
        <v>0</v>
      </c>
      <c r="H27" s="70">
        <v>0</v>
      </c>
      <c r="I27" s="73">
        <v>0</v>
      </c>
      <c r="J27" s="42">
        <f t="shared" si="3"/>
        <v>0</v>
      </c>
      <c r="K27" s="46">
        <f t="shared" si="4"/>
        <v>0</v>
      </c>
      <c r="N27" s="51">
        <f>N26-O26</f>
        <v>-1490960</v>
      </c>
    </row>
    <row r="28" spans="1:11" ht="38.25">
      <c r="A28" s="39"/>
      <c r="B28" s="40">
        <v>44</v>
      </c>
      <c r="C28" s="98" t="s">
        <v>32</v>
      </c>
      <c r="D28" s="72">
        <v>0</v>
      </c>
      <c r="E28" s="71">
        <v>0</v>
      </c>
      <c r="F28" s="72">
        <v>0</v>
      </c>
      <c r="G28" s="73">
        <v>0</v>
      </c>
      <c r="H28" s="70">
        <v>0</v>
      </c>
      <c r="I28" s="73">
        <v>0</v>
      </c>
      <c r="J28" s="42">
        <f t="shared" si="3"/>
        <v>0</v>
      </c>
      <c r="K28" s="46">
        <f t="shared" si="4"/>
        <v>0</v>
      </c>
    </row>
    <row r="29" spans="1:11" ht="12.75">
      <c r="A29" s="39"/>
      <c r="B29" s="40">
        <v>45</v>
      </c>
      <c r="C29" s="97" t="s">
        <v>33</v>
      </c>
      <c r="D29" s="72">
        <v>0</v>
      </c>
      <c r="E29" s="71">
        <v>0</v>
      </c>
      <c r="F29" s="72">
        <v>0</v>
      </c>
      <c r="G29" s="73">
        <v>0</v>
      </c>
      <c r="H29" s="70">
        <v>0</v>
      </c>
      <c r="I29" s="73">
        <v>0</v>
      </c>
      <c r="J29" s="42">
        <f t="shared" si="3"/>
        <v>0</v>
      </c>
      <c r="K29" s="46">
        <f t="shared" si="4"/>
        <v>0</v>
      </c>
    </row>
    <row r="30" spans="1:11" ht="12.75">
      <c r="A30" s="39"/>
      <c r="B30" s="40">
        <v>46</v>
      </c>
      <c r="C30" s="97" t="s">
        <v>34</v>
      </c>
      <c r="D30" s="72">
        <v>0</v>
      </c>
      <c r="E30" s="71">
        <v>0</v>
      </c>
      <c r="F30" s="72">
        <v>0</v>
      </c>
      <c r="G30" s="73">
        <v>0</v>
      </c>
      <c r="H30" s="70">
        <v>0</v>
      </c>
      <c r="I30" s="73">
        <v>0</v>
      </c>
      <c r="J30" s="42">
        <f t="shared" si="3"/>
        <v>0</v>
      </c>
      <c r="K30" s="46">
        <f t="shared" si="4"/>
        <v>0</v>
      </c>
    </row>
    <row r="31" spans="1:11" ht="25.5">
      <c r="A31" s="39"/>
      <c r="B31" s="40">
        <v>48</v>
      </c>
      <c r="C31" s="98" t="s">
        <v>35</v>
      </c>
      <c r="D31" s="72">
        <v>0</v>
      </c>
      <c r="E31" s="71">
        <v>0</v>
      </c>
      <c r="F31" s="72">
        <v>0</v>
      </c>
      <c r="G31" s="73">
        <v>0</v>
      </c>
      <c r="H31" s="70">
        <v>0</v>
      </c>
      <c r="I31" s="73">
        <v>0</v>
      </c>
      <c r="J31" s="42">
        <f t="shared" si="3"/>
        <v>0</v>
      </c>
      <c r="K31" s="46">
        <f t="shared" si="4"/>
        <v>0</v>
      </c>
    </row>
    <row r="32" spans="1:11" ht="38.25">
      <c r="A32" s="39"/>
      <c r="B32" s="40">
        <v>49</v>
      </c>
      <c r="C32" s="98" t="s">
        <v>36</v>
      </c>
      <c r="D32" s="44">
        <v>0</v>
      </c>
      <c r="E32" s="43">
        <v>0</v>
      </c>
      <c r="F32" s="44">
        <v>0</v>
      </c>
      <c r="G32" s="45">
        <v>0</v>
      </c>
      <c r="H32" s="42">
        <v>0</v>
      </c>
      <c r="I32" s="45">
        <v>0</v>
      </c>
      <c r="J32" s="65">
        <f t="shared" si="3"/>
        <v>0</v>
      </c>
      <c r="K32" s="66">
        <f t="shared" si="4"/>
        <v>0</v>
      </c>
    </row>
    <row r="33" spans="1:11" ht="12.75">
      <c r="A33" s="39"/>
      <c r="B33" s="40"/>
      <c r="C33" s="98" t="s">
        <v>64</v>
      </c>
      <c r="D33" s="44">
        <v>7</v>
      </c>
      <c r="E33" s="91">
        <v>23574</v>
      </c>
      <c r="F33" s="91">
        <v>0</v>
      </c>
      <c r="G33" s="91">
        <v>0</v>
      </c>
      <c r="H33" s="91">
        <v>0</v>
      </c>
      <c r="I33" s="91">
        <v>0</v>
      </c>
      <c r="J33" s="91">
        <f t="shared" si="3"/>
        <v>7</v>
      </c>
      <c r="K33" s="91">
        <f>E33+G33-I33</f>
        <v>23574</v>
      </c>
    </row>
    <row r="34" spans="1:11" ht="13.5" thickBot="1">
      <c r="A34" s="60"/>
      <c r="B34" s="61"/>
      <c r="C34" s="62" t="s">
        <v>65</v>
      </c>
      <c r="D34" s="93">
        <v>1</v>
      </c>
      <c r="E34" s="92">
        <v>16274</v>
      </c>
      <c r="F34" s="92">
        <v>0</v>
      </c>
      <c r="G34" s="92">
        <v>0</v>
      </c>
      <c r="H34" s="92">
        <v>0</v>
      </c>
      <c r="I34" s="92">
        <v>0</v>
      </c>
      <c r="J34" s="92">
        <f t="shared" si="3"/>
        <v>1</v>
      </c>
      <c r="K34" s="92">
        <f>E34+G34-I34</f>
        <v>16274</v>
      </c>
    </row>
    <row r="35" spans="1:12" ht="13.5" thickBot="1">
      <c r="A35" s="104" t="s">
        <v>12</v>
      </c>
      <c r="B35" s="105"/>
      <c r="C35" s="106"/>
      <c r="D35" s="58">
        <f aca="true" t="shared" si="7" ref="D35:K35">SUM(D25:D34)</f>
        <v>8</v>
      </c>
      <c r="E35" s="58">
        <f t="shared" si="7"/>
        <v>39848</v>
      </c>
      <c r="F35" s="58">
        <f t="shared" si="7"/>
        <v>0</v>
      </c>
      <c r="G35" s="58">
        <f t="shared" si="7"/>
        <v>0</v>
      </c>
      <c r="H35" s="58">
        <f t="shared" si="7"/>
        <v>0</v>
      </c>
      <c r="I35" s="68">
        <f t="shared" si="7"/>
        <v>0</v>
      </c>
      <c r="J35" s="68">
        <f t="shared" si="7"/>
        <v>8</v>
      </c>
      <c r="K35" s="68">
        <f t="shared" si="7"/>
        <v>39848</v>
      </c>
      <c r="L35" s="51">
        <f>SUM(K25:K32)</f>
        <v>0</v>
      </c>
    </row>
    <row r="36" spans="1:11" ht="25.5">
      <c r="A36" s="75" t="s">
        <v>37</v>
      </c>
      <c r="B36" s="11"/>
      <c r="C36" s="52" t="s">
        <v>38</v>
      </c>
      <c r="D36" s="53"/>
      <c r="E36" s="35"/>
      <c r="F36" s="54"/>
      <c r="G36" s="36"/>
      <c r="H36" s="53"/>
      <c r="I36" s="36"/>
      <c r="J36" s="55"/>
      <c r="K36" s="56"/>
    </row>
    <row r="37" spans="1:11" ht="63.75">
      <c r="A37" s="39"/>
      <c r="B37" s="40">
        <v>54</v>
      </c>
      <c r="C37" s="41" t="s">
        <v>39</v>
      </c>
      <c r="D37" s="70">
        <v>0</v>
      </c>
      <c r="E37" s="71">
        <v>0</v>
      </c>
      <c r="F37" s="72">
        <v>0</v>
      </c>
      <c r="G37" s="73">
        <v>0</v>
      </c>
      <c r="H37" s="70">
        <v>0</v>
      </c>
      <c r="I37" s="73">
        <v>0</v>
      </c>
      <c r="J37" s="42">
        <f t="shared" si="3"/>
        <v>0</v>
      </c>
      <c r="K37" s="46">
        <f t="shared" si="4"/>
        <v>0</v>
      </c>
    </row>
    <row r="38" spans="1:11" ht="63.75">
      <c r="A38" s="39"/>
      <c r="B38" s="40">
        <v>55</v>
      </c>
      <c r="C38" s="41" t="s">
        <v>40</v>
      </c>
      <c r="D38" s="70">
        <v>0</v>
      </c>
      <c r="E38" s="71">
        <v>0</v>
      </c>
      <c r="F38" s="72">
        <v>0</v>
      </c>
      <c r="G38" s="73">
        <v>0</v>
      </c>
      <c r="H38" s="70">
        <v>0</v>
      </c>
      <c r="I38" s="73">
        <v>0</v>
      </c>
      <c r="J38" s="42">
        <f>D38+F38-H38</f>
        <v>0</v>
      </c>
      <c r="K38" s="46">
        <f>E38+G38-I38</f>
        <v>0</v>
      </c>
    </row>
    <row r="39" spans="1:11" ht="12.75">
      <c r="A39" s="39"/>
      <c r="B39" s="40"/>
      <c r="C39" s="41" t="s">
        <v>66</v>
      </c>
      <c r="D39" s="70">
        <v>93</v>
      </c>
      <c r="E39" s="99">
        <v>114570</v>
      </c>
      <c r="F39" s="72">
        <v>0</v>
      </c>
      <c r="G39" s="100">
        <v>0</v>
      </c>
      <c r="H39" s="70">
        <v>37</v>
      </c>
      <c r="I39" s="100">
        <v>15752</v>
      </c>
      <c r="J39" s="42">
        <f>D39+F39-H39</f>
        <v>56</v>
      </c>
      <c r="K39" s="46">
        <f>E39+G39-I39</f>
        <v>98818</v>
      </c>
    </row>
    <row r="40" spans="1:11" ht="25.5">
      <c r="A40" s="39"/>
      <c r="B40" s="40">
        <v>56</v>
      </c>
      <c r="C40" s="41" t="s">
        <v>41</v>
      </c>
      <c r="D40" s="42">
        <v>0</v>
      </c>
      <c r="E40" s="43">
        <v>0</v>
      </c>
      <c r="F40" s="44">
        <v>0</v>
      </c>
      <c r="G40" s="45">
        <v>0</v>
      </c>
      <c r="H40" s="42">
        <v>0</v>
      </c>
      <c r="I40" s="45">
        <v>0</v>
      </c>
      <c r="J40" s="42">
        <f t="shared" si="3"/>
        <v>0</v>
      </c>
      <c r="K40" s="46">
        <f t="shared" si="4"/>
        <v>0</v>
      </c>
    </row>
    <row r="41" spans="1:11" ht="25.5">
      <c r="A41" s="39"/>
      <c r="B41" s="40">
        <v>57</v>
      </c>
      <c r="C41" s="41" t="s">
        <v>42</v>
      </c>
      <c r="D41" s="70">
        <v>0</v>
      </c>
      <c r="E41" s="71">
        <v>0</v>
      </c>
      <c r="F41" s="72">
        <v>0</v>
      </c>
      <c r="G41" s="73">
        <v>0</v>
      </c>
      <c r="H41" s="70">
        <v>0</v>
      </c>
      <c r="I41" s="73">
        <v>0</v>
      </c>
      <c r="J41" s="42">
        <f t="shared" si="3"/>
        <v>0</v>
      </c>
      <c r="K41" s="46">
        <f t="shared" si="4"/>
        <v>0</v>
      </c>
    </row>
    <row r="42" spans="1:11" ht="13.5" thickBot="1">
      <c r="A42" s="39"/>
      <c r="B42" s="40">
        <v>58</v>
      </c>
      <c r="C42" s="41" t="s">
        <v>43</v>
      </c>
      <c r="D42" s="70">
        <v>0</v>
      </c>
      <c r="E42" s="71">
        <v>0</v>
      </c>
      <c r="F42" s="72">
        <v>0</v>
      </c>
      <c r="G42" s="73">
        <v>0</v>
      </c>
      <c r="H42" s="70">
        <v>0</v>
      </c>
      <c r="I42" s="73">
        <v>0</v>
      </c>
      <c r="J42" s="65">
        <v>0</v>
      </c>
      <c r="K42" s="30">
        <f t="shared" si="4"/>
        <v>0</v>
      </c>
    </row>
    <row r="43" spans="1:11" ht="26.25" thickBot="1">
      <c r="A43" s="39"/>
      <c r="B43" s="40">
        <v>59</v>
      </c>
      <c r="C43" s="41" t="s">
        <v>44</v>
      </c>
      <c r="D43" s="70">
        <v>0</v>
      </c>
      <c r="E43" s="71">
        <v>0</v>
      </c>
      <c r="F43" s="72">
        <v>0</v>
      </c>
      <c r="G43" s="73">
        <v>0</v>
      </c>
      <c r="H43" s="70">
        <v>0</v>
      </c>
      <c r="I43" s="73">
        <v>0</v>
      </c>
      <c r="J43" s="48">
        <f t="shared" si="3"/>
        <v>0</v>
      </c>
      <c r="K43" s="30">
        <f t="shared" si="4"/>
        <v>0</v>
      </c>
    </row>
    <row r="44" spans="1:12" ht="13.5" thickBot="1">
      <c r="A44" s="104" t="s">
        <v>12</v>
      </c>
      <c r="B44" s="105"/>
      <c r="C44" s="106"/>
      <c r="D44" s="58">
        <f aca="true" t="shared" si="8" ref="D44:I44">SUM(D37:D43)</f>
        <v>93</v>
      </c>
      <c r="E44" s="58">
        <f t="shared" si="8"/>
        <v>114570</v>
      </c>
      <c r="F44" s="58">
        <v>37</v>
      </c>
      <c r="G44" s="58">
        <f t="shared" si="8"/>
        <v>0</v>
      </c>
      <c r="H44" s="58">
        <f t="shared" si="8"/>
        <v>37</v>
      </c>
      <c r="I44" s="58">
        <f t="shared" si="8"/>
        <v>15752</v>
      </c>
      <c r="J44" s="58">
        <f>SUM(J37:J43)</f>
        <v>56</v>
      </c>
      <c r="K44" s="68">
        <f>SUM(K36:K43)</f>
        <v>98818</v>
      </c>
      <c r="L44" s="51">
        <f>SUM(K37:K43)</f>
        <v>98818</v>
      </c>
    </row>
    <row r="45" spans="1:11" ht="12.75">
      <c r="A45" s="10" t="s">
        <v>45</v>
      </c>
      <c r="B45" s="11"/>
      <c r="C45" s="12" t="s">
        <v>46</v>
      </c>
      <c r="D45" s="53"/>
      <c r="E45" s="35"/>
      <c r="F45" s="54"/>
      <c r="G45" s="36"/>
      <c r="H45" s="53"/>
      <c r="I45" s="36"/>
      <c r="J45" s="55"/>
      <c r="K45" s="56"/>
    </row>
    <row r="46" spans="1:11" ht="12.75">
      <c r="A46" s="39"/>
      <c r="B46" s="40">
        <v>60</v>
      </c>
      <c r="C46" s="47" t="s">
        <v>47</v>
      </c>
      <c r="D46" s="70">
        <v>0</v>
      </c>
      <c r="E46" s="71">
        <v>0</v>
      </c>
      <c r="F46" s="72">
        <v>0</v>
      </c>
      <c r="G46" s="73">
        <v>0</v>
      </c>
      <c r="H46" s="70">
        <v>0</v>
      </c>
      <c r="I46" s="73">
        <v>0</v>
      </c>
      <c r="J46" s="42">
        <f t="shared" si="3"/>
        <v>0</v>
      </c>
      <c r="K46" s="46">
        <f t="shared" si="4"/>
        <v>0</v>
      </c>
    </row>
    <row r="47" spans="1:11" ht="25.5">
      <c r="A47" s="39"/>
      <c r="B47" s="40">
        <v>61</v>
      </c>
      <c r="C47" s="41" t="s">
        <v>48</v>
      </c>
      <c r="D47" s="70">
        <v>0</v>
      </c>
      <c r="E47" s="71">
        <v>0</v>
      </c>
      <c r="F47" s="72">
        <v>0</v>
      </c>
      <c r="G47" s="73">
        <v>0</v>
      </c>
      <c r="H47" s="70">
        <v>0</v>
      </c>
      <c r="I47" s="73">
        <v>0</v>
      </c>
      <c r="J47" s="42">
        <f>D47+F47-H47</f>
        <v>0</v>
      </c>
      <c r="K47" s="46">
        <f t="shared" si="4"/>
        <v>0</v>
      </c>
    </row>
    <row r="48" spans="1:11" ht="38.25">
      <c r="A48" s="39"/>
      <c r="B48" s="40">
        <v>62</v>
      </c>
      <c r="C48" s="41" t="s">
        <v>49</v>
      </c>
      <c r="D48" s="42">
        <v>0</v>
      </c>
      <c r="E48" s="43">
        <v>0</v>
      </c>
      <c r="F48" s="44">
        <v>0</v>
      </c>
      <c r="G48" s="45">
        <v>0</v>
      </c>
      <c r="H48" s="42">
        <v>0</v>
      </c>
      <c r="I48" s="45">
        <v>0</v>
      </c>
      <c r="J48" s="42">
        <f>D48+F48-H48</f>
        <v>0</v>
      </c>
      <c r="K48" s="46">
        <f>E48+G48-I48</f>
        <v>0</v>
      </c>
    </row>
    <row r="49" spans="1:11" ht="12.75">
      <c r="A49" s="39"/>
      <c r="B49" s="40">
        <v>623</v>
      </c>
      <c r="C49" s="41" t="s">
        <v>67</v>
      </c>
      <c r="D49" s="42">
        <v>5</v>
      </c>
      <c r="E49" s="43">
        <v>17710</v>
      </c>
      <c r="F49" s="44">
        <v>0</v>
      </c>
      <c r="G49" s="45">
        <v>0</v>
      </c>
      <c r="H49" s="42">
        <v>0</v>
      </c>
      <c r="I49" s="45">
        <v>0</v>
      </c>
      <c r="J49" s="42">
        <f>D49+F49-H49</f>
        <v>5</v>
      </c>
      <c r="K49" s="46">
        <f>E49+G49-I49</f>
        <v>17710</v>
      </c>
    </row>
    <row r="50" spans="1:11" ht="25.5">
      <c r="A50" s="39"/>
      <c r="B50" s="40">
        <v>63</v>
      </c>
      <c r="C50" s="41" t="s">
        <v>50</v>
      </c>
      <c r="D50" s="70">
        <v>0</v>
      </c>
      <c r="E50" s="71">
        <v>0</v>
      </c>
      <c r="F50" s="72">
        <v>0</v>
      </c>
      <c r="G50" s="73">
        <v>0</v>
      </c>
      <c r="H50" s="70">
        <v>0</v>
      </c>
      <c r="I50" s="73">
        <v>0</v>
      </c>
      <c r="J50" s="42">
        <f t="shared" si="3"/>
        <v>0</v>
      </c>
      <c r="K50" s="46">
        <f t="shared" si="4"/>
        <v>0</v>
      </c>
    </row>
    <row r="51" spans="1:11" ht="12.75">
      <c r="A51" s="39"/>
      <c r="B51" s="40">
        <v>64</v>
      </c>
      <c r="C51" s="47" t="s">
        <v>51</v>
      </c>
      <c r="D51" s="42">
        <v>0</v>
      </c>
      <c r="E51" s="43">
        <v>0</v>
      </c>
      <c r="F51" s="44">
        <v>0</v>
      </c>
      <c r="G51" s="45">
        <v>0</v>
      </c>
      <c r="H51" s="42">
        <v>0</v>
      </c>
      <c r="I51" s="45">
        <v>0</v>
      </c>
      <c r="J51" s="42">
        <f t="shared" si="3"/>
        <v>0</v>
      </c>
      <c r="K51" s="46">
        <f t="shared" si="4"/>
        <v>0</v>
      </c>
    </row>
    <row r="52" spans="1:11" ht="12.75">
      <c r="A52" s="39"/>
      <c r="B52" s="40">
        <v>65</v>
      </c>
      <c r="C52" s="47" t="s">
        <v>52</v>
      </c>
      <c r="D52" s="42">
        <v>0</v>
      </c>
      <c r="E52" s="43">
        <v>0</v>
      </c>
      <c r="F52" s="44">
        <v>0</v>
      </c>
      <c r="G52" s="45">
        <v>0</v>
      </c>
      <c r="H52" s="42">
        <v>0</v>
      </c>
      <c r="I52" s="45">
        <v>0</v>
      </c>
      <c r="J52" s="42">
        <f t="shared" si="3"/>
        <v>0</v>
      </c>
      <c r="K52" s="46">
        <f t="shared" si="4"/>
        <v>0</v>
      </c>
    </row>
    <row r="53" spans="1:11" ht="12.75">
      <c r="A53" s="39"/>
      <c r="B53" s="40">
        <v>66</v>
      </c>
      <c r="C53" s="47" t="s">
        <v>53</v>
      </c>
      <c r="D53" s="42">
        <v>0</v>
      </c>
      <c r="E53" s="43">
        <v>0</v>
      </c>
      <c r="F53" s="44">
        <v>0</v>
      </c>
      <c r="G53" s="45">
        <v>0</v>
      </c>
      <c r="H53" s="42">
        <v>0</v>
      </c>
      <c r="I53" s="45">
        <v>0</v>
      </c>
      <c r="J53" s="42">
        <f t="shared" si="3"/>
        <v>0</v>
      </c>
      <c r="K53" s="46">
        <f t="shared" si="4"/>
        <v>0</v>
      </c>
    </row>
    <row r="54" spans="1:11" ht="13.5" thickBot="1">
      <c r="A54" s="85"/>
      <c r="B54" s="86"/>
      <c r="C54" s="101" t="s">
        <v>68</v>
      </c>
      <c r="D54" s="88">
        <v>1</v>
      </c>
      <c r="E54" s="89">
        <v>9638</v>
      </c>
      <c r="F54" s="90">
        <v>0</v>
      </c>
      <c r="G54" s="89">
        <v>0</v>
      </c>
      <c r="H54" s="88">
        <v>0</v>
      </c>
      <c r="I54" s="89">
        <v>0</v>
      </c>
      <c r="J54" s="88">
        <f t="shared" si="3"/>
        <v>1</v>
      </c>
      <c r="K54" s="102">
        <f t="shared" si="4"/>
        <v>9638</v>
      </c>
    </row>
    <row r="55" spans="1:12" ht="13.5" thickBot="1">
      <c r="A55" s="104" t="s">
        <v>12</v>
      </c>
      <c r="B55" s="105"/>
      <c r="C55" s="106"/>
      <c r="D55" s="58">
        <f aca="true" t="shared" si="9" ref="D55:K55">SUM(D46:D54)</f>
        <v>6</v>
      </c>
      <c r="E55" s="58">
        <f t="shared" si="9"/>
        <v>27348</v>
      </c>
      <c r="F55" s="58">
        <f t="shared" si="9"/>
        <v>0</v>
      </c>
      <c r="G55" s="58">
        <f t="shared" si="9"/>
        <v>0</v>
      </c>
      <c r="H55" s="58">
        <f t="shared" si="9"/>
        <v>0</v>
      </c>
      <c r="I55" s="58">
        <f t="shared" si="9"/>
        <v>0</v>
      </c>
      <c r="J55" s="58">
        <f t="shared" si="9"/>
        <v>6</v>
      </c>
      <c r="K55" s="68">
        <f t="shared" si="9"/>
        <v>27348</v>
      </c>
      <c r="L55" s="51">
        <f>SUM(K46:K53)</f>
        <v>17710</v>
      </c>
    </row>
    <row r="56" spans="1:11" ht="12.75">
      <c r="A56" s="10" t="s">
        <v>54</v>
      </c>
      <c r="B56" s="11"/>
      <c r="C56" s="12" t="s">
        <v>55</v>
      </c>
      <c r="D56" s="53"/>
      <c r="E56" s="35"/>
      <c r="F56" s="54"/>
      <c r="G56" s="36"/>
      <c r="H56" s="53"/>
      <c r="I56" s="36"/>
      <c r="J56" s="55"/>
      <c r="K56" s="56"/>
    </row>
    <row r="57" spans="1:11" ht="12.75">
      <c r="A57" s="39"/>
      <c r="B57" s="40">
        <v>74</v>
      </c>
      <c r="C57" s="47" t="s">
        <v>56</v>
      </c>
      <c r="D57" s="42">
        <v>0</v>
      </c>
      <c r="E57" s="43">
        <v>0</v>
      </c>
      <c r="F57" s="44">
        <v>0</v>
      </c>
      <c r="G57" s="45">
        <v>0</v>
      </c>
      <c r="H57" s="42">
        <v>0</v>
      </c>
      <c r="I57" s="45">
        <v>0</v>
      </c>
      <c r="J57" s="42">
        <f t="shared" si="3"/>
        <v>0</v>
      </c>
      <c r="K57" s="46">
        <f t="shared" si="4"/>
        <v>0</v>
      </c>
    </row>
    <row r="58" spans="1:11" ht="13.5" thickBot="1">
      <c r="A58" s="39"/>
      <c r="B58" s="40">
        <v>79</v>
      </c>
      <c r="C58" s="47" t="s">
        <v>57</v>
      </c>
      <c r="D58" s="70">
        <v>0</v>
      </c>
      <c r="E58" s="71">
        <v>0</v>
      </c>
      <c r="F58" s="72">
        <v>0</v>
      </c>
      <c r="G58" s="73">
        <v>0</v>
      </c>
      <c r="H58" s="70">
        <v>0</v>
      </c>
      <c r="I58" s="73">
        <v>0</v>
      </c>
      <c r="J58" s="48">
        <f t="shared" si="3"/>
        <v>0</v>
      </c>
      <c r="K58" s="30">
        <f t="shared" si="4"/>
        <v>0</v>
      </c>
    </row>
    <row r="59" spans="1:12" ht="13.5" thickBot="1">
      <c r="A59" s="104" t="s">
        <v>12</v>
      </c>
      <c r="B59" s="105"/>
      <c r="C59" s="106"/>
      <c r="D59" s="58">
        <f aca="true" t="shared" si="10" ref="D59:K59">SUM(D57:D58)</f>
        <v>0</v>
      </c>
      <c r="E59" s="58">
        <f t="shared" si="10"/>
        <v>0</v>
      </c>
      <c r="F59" s="58">
        <f t="shared" si="10"/>
        <v>0</v>
      </c>
      <c r="G59" s="58">
        <f t="shared" si="10"/>
        <v>0</v>
      </c>
      <c r="H59" s="58">
        <f t="shared" si="10"/>
        <v>0</v>
      </c>
      <c r="I59" s="58">
        <f t="shared" si="10"/>
        <v>0</v>
      </c>
      <c r="J59" s="59">
        <f t="shared" si="10"/>
        <v>0</v>
      </c>
      <c r="K59" s="33">
        <f t="shared" si="10"/>
        <v>0</v>
      </c>
      <c r="L59" s="51">
        <f>SUM(K57:K58)</f>
        <v>0</v>
      </c>
    </row>
    <row r="60" spans="1:11" ht="25.5">
      <c r="A60" s="10" t="s">
        <v>58</v>
      </c>
      <c r="B60" s="11"/>
      <c r="C60" s="52" t="s">
        <v>59</v>
      </c>
      <c r="D60" s="53"/>
      <c r="E60" s="35"/>
      <c r="F60" s="54"/>
      <c r="G60" s="36"/>
      <c r="H60" s="53"/>
      <c r="I60" s="36"/>
      <c r="J60" s="55"/>
      <c r="K60" s="56"/>
    </row>
    <row r="61" spans="1:11" ht="26.25" thickBot="1">
      <c r="A61" s="39"/>
      <c r="B61" s="40">
        <v>80</v>
      </c>
      <c r="C61" s="41" t="s">
        <v>59</v>
      </c>
      <c r="D61" s="42">
        <v>0</v>
      </c>
      <c r="E61" s="43">
        <v>0</v>
      </c>
      <c r="F61" s="44">
        <v>0</v>
      </c>
      <c r="G61" s="45">
        <v>0</v>
      </c>
      <c r="H61" s="42">
        <v>0</v>
      </c>
      <c r="I61" s="45">
        <v>0</v>
      </c>
      <c r="J61" s="48">
        <f>D61+F61-H61</f>
        <v>0</v>
      </c>
      <c r="K61" s="30">
        <f>E61+G61-I61</f>
        <v>0</v>
      </c>
    </row>
    <row r="62" spans="1:11" ht="13.5" thickBot="1">
      <c r="A62" s="85"/>
      <c r="B62" s="86"/>
      <c r="C62" s="87" t="s">
        <v>69</v>
      </c>
      <c r="D62" s="88">
        <v>1</v>
      </c>
      <c r="E62" s="89">
        <v>4868</v>
      </c>
      <c r="F62" s="90">
        <v>1</v>
      </c>
      <c r="G62" s="89">
        <v>3900</v>
      </c>
      <c r="H62" s="88"/>
      <c r="I62" s="89"/>
      <c r="J62" s="88">
        <f>D62+F62-H62</f>
        <v>2</v>
      </c>
      <c r="K62" s="102">
        <f>E62+G62-I62</f>
        <v>8768</v>
      </c>
    </row>
    <row r="63" spans="1:11" ht="13.5" thickBot="1">
      <c r="A63" s="104" t="s">
        <v>12</v>
      </c>
      <c r="B63" s="105"/>
      <c r="C63" s="106"/>
      <c r="D63" s="58">
        <f aca="true" t="shared" si="11" ref="D63:K63">SUM(D61+D62)</f>
        <v>1</v>
      </c>
      <c r="E63" s="58">
        <f t="shared" si="11"/>
        <v>4868</v>
      </c>
      <c r="F63" s="58">
        <f t="shared" si="11"/>
        <v>1</v>
      </c>
      <c r="G63" s="58">
        <f t="shared" si="11"/>
        <v>3900</v>
      </c>
      <c r="H63" s="58">
        <f t="shared" si="11"/>
        <v>0</v>
      </c>
      <c r="I63" s="58">
        <f t="shared" si="11"/>
        <v>0</v>
      </c>
      <c r="J63" s="59">
        <f t="shared" si="11"/>
        <v>2</v>
      </c>
      <c r="K63" s="33">
        <f t="shared" si="11"/>
        <v>8768</v>
      </c>
    </row>
    <row r="64" spans="1:11" ht="12.75">
      <c r="A64" s="10" t="s">
        <v>60</v>
      </c>
      <c r="B64" s="11"/>
      <c r="C64" s="12" t="s">
        <v>61</v>
      </c>
      <c r="D64" s="53"/>
      <c r="E64" s="35"/>
      <c r="F64" s="54"/>
      <c r="G64" s="36"/>
      <c r="H64" s="53"/>
      <c r="I64" s="36"/>
      <c r="J64" s="55"/>
      <c r="K64" s="56"/>
    </row>
    <row r="65" spans="1:11" ht="13.5" thickBot="1">
      <c r="A65" s="76"/>
      <c r="B65" s="77">
        <v>90</v>
      </c>
      <c r="C65" s="22" t="s">
        <v>61</v>
      </c>
      <c r="D65" s="70">
        <v>0</v>
      </c>
      <c r="E65" s="71">
        <v>0</v>
      </c>
      <c r="F65" s="72">
        <v>0</v>
      </c>
      <c r="G65" s="73">
        <v>0</v>
      </c>
      <c r="H65" s="70">
        <v>0</v>
      </c>
      <c r="I65" s="73">
        <v>0</v>
      </c>
      <c r="J65" s="48">
        <f t="shared" si="3"/>
        <v>0</v>
      </c>
      <c r="K65" s="30">
        <f t="shared" si="4"/>
        <v>0</v>
      </c>
    </row>
    <row r="66" spans="1:11" ht="13.5" thickBot="1">
      <c r="A66" s="104" t="s">
        <v>12</v>
      </c>
      <c r="B66" s="105"/>
      <c r="C66" s="107"/>
      <c r="D66" s="78">
        <f>SUM(D65)</f>
        <v>0</v>
      </c>
      <c r="E66" s="78">
        <f>SUM(E65)</f>
        <v>0</v>
      </c>
      <c r="F66" s="78">
        <f>SUM(F65)</f>
        <v>0</v>
      </c>
      <c r="G66" s="78">
        <f>G65</f>
        <v>0</v>
      </c>
      <c r="H66" s="78">
        <f>H65</f>
        <v>0</v>
      </c>
      <c r="I66" s="78">
        <f>SUM(I65)</f>
        <v>0</v>
      </c>
      <c r="J66" s="59">
        <f>SUM(J65)</f>
        <v>0</v>
      </c>
      <c r="K66" s="79">
        <f>SUM(K65)</f>
        <v>0</v>
      </c>
    </row>
    <row r="67" spans="1:12" ht="13.5" thickBot="1">
      <c r="A67" s="115" t="s">
        <v>62</v>
      </c>
      <c r="B67" s="116"/>
      <c r="C67" s="117"/>
      <c r="D67" s="80">
        <f>D14+D19+D23+D35+D44+D55+D59+D63+D66</f>
        <v>109</v>
      </c>
      <c r="E67" s="80">
        <f>E14+E19+E23+E35+E44+E55+E59+E63+E66+E10</f>
        <v>2120678.4</v>
      </c>
      <c r="F67" s="80">
        <f>F14+F19+F23+F35+F44+F55+F59+F63+F66</f>
        <v>38</v>
      </c>
      <c r="G67" s="80">
        <f>G14+G19+G23+G35+G44+G55+G59+G63+G66+G10</f>
        <v>3900</v>
      </c>
      <c r="H67" s="80">
        <f>H14+H19+H23+H35+H44+H55+H59+H63+H66</f>
        <v>37</v>
      </c>
      <c r="I67" s="80">
        <f>I14+I19+I23+I35+I44+I55+I59+I63+I66+I10</f>
        <v>15752</v>
      </c>
      <c r="J67" s="81">
        <f t="shared" si="3"/>
        <v>110</v>
      </c>
      <c r="K67" s="81">
        <f t="shared" si="4"/>
        <v>2108826.4</v>
      </c>
      <c r="L67" s="51">
        <f>K67-6316722</f>
        <v>-4207895.6</v>
      </c>
    </row>
    <row r="68" spans="11:12" ht="12.75">
      <c r="K68" s="82"/>
      <c r="L68" s="51">
        <f>L67-1270229</f>
        <v>-5478124.6</v>
      </c>
    </row>
    <row r="69" spans="4:12" ht="12.75">
      <c r="D69" s="51"/>
      <c r="E69" s="51"/>
      <c r="F69" s="51"/>
      <c r="G69" s="51"/>
      <c r="H69" s="51"/>
      <c r="I69" s="51"/>
      <c r="J69" s="51"/>
      <c r="K69" s="51"/>
      <c r="L69" s="51">
        <f>L68-1299052</f>
        <v>-6777176.6</v>
      </c>
    </row>
    <row r="70" spans="4:12" ht="12.75">
      <c r="D70" s="83"/>
      <c r="E70" s="83"/>
      <c r="F70" s="83"/>
      <c r="G70" s="83"/>
      <c r="H70" s="83"/>
      <c r="I70" s="83"/>
      <c r="J70" s="83"/>
      <c r="K70" s="83"/>
      <c r="L70" s="51">
        <f>L69-1581883</f>
        <v>-8359059.6</v>
      </c>
    </row>
    <row r="71" spans="12:13" ht="12.75">
      <c r="L71" s="51">
        <f>L70-566742-128957</f>
        <v>-9054758.6</v>
      </c>
      <c r="M71">
        <v>25630</v>
      </c>
    </row>
    <row r="72" spans="12:13" ht="12.75">
      <c r="L72" s="51">
        <f>L71-M71</f>
        <v>-9080388.6</v>
      </c>
      <c r="M72">
        <v>2749053</v>
      </c>
    </row>
    <row r="73" spans="3:13" ht="12.75">
      <c r="C73" t="s">
        <v>63</v>
      </c>
      <c r="D73" s="51">
        <f>D67-'[1]Starostwo'!D61</f>
        <v>-627341</v>
      </c>
      <c r="E73" s="51">
        <f>E67-'[1]Starostwo'!E61</f>
        <v>14506.399999999907</v>
      </c>
      <c r="F73" s="51">
        <f>F67-'[1]Starostwo'!F61</f>
        <v>38</v>
      </c>
      <c r="G73" s="51">
        <f>G67-'[1]Starostwo'!G61</f>
        <v>3900</v>
      </c>
      <c r="H73" s="51">
        <f>H67-'[1]Starostwo'!H61</f>
        <v>37</v>
      </c>
      <c r="I73" s="51">
        <f>I67-'[1]Starostwo'!I61</f>
        <v>15752</v>
      </c>
      <c r="J73" s="51">
        <f>J67-'[1]Starostwo'!J61</f>
        <v>-627340</v>
      </c>
      <c r="K73" s="51">
        <f>K67-'[1]Starostwo'!K61</f>
        <v>2654.399999999907</v>
      </c>
      <c r="L73" s="51">
        <f>L72-M72</f>
        <v>-11829441.6</v>
      </c>
      <c r="M73">
        <v>864412</v>
      </c>
    </row>
    <row r="74" ht="12.75">
      <c r="L74" s="51">
        <f>L73-M73</f>
        <v>-12693853.6</v>
      </c>
    </row>
    <row r="75" spans="12:13" ht="12.75">
      <c r="L75" s="51">
        <f>L74-923950</f>
        <v>-13617803.6</v>
      </c>
      <c r="M75">
        <v>191978</v>
      </c>
    </row>
    <row r="76" spans="12:13" ht="12.75">
      <c r="L76" s="51">
        <f>L75-M75</f>
        <v>-13809781.6</v>
      </c>
      <c r="M76">
        <v>3515548</v>
      </c>
    </row>
    <row r="77" spans="11:13" ht="12.75">
      <c r="K77" s="51">
        <f>K67-L86-M85</f>
        <v>31151329</v>
      </c>
      <c r="L77" s="51">
        <f>L76-M76</f>
        <v>-17325329.6</v>
      </c>
      <c r="M77">
        <v>280707</v>
      </c>
    </row>
    <row r="78" spans="12:13" ht="12.75">
      <c r="L78" s="51">
        <f>L77-M77</f>
        <v>-17606036.6</v>
      </c>
      <c r="M78">
        <v>4593355</v>
      </c>
    </row>
    <row r="79" spans="12:13" ht="12.75">
      <c r="L79" s="51">
        <f>L78-M78</f>
        <v>-22199391.6</v>
      </c>
      <c r="M79">
        <v>580000</v>
      </c>
    </row>
    <row r="80" spans="12:13" ht="12.75">
      <c r="L80" s="51">
        <f>L79-M79</f>
        <v>-22779391.6</v>
      </c>
      <c r="M80">
        <v>1353946</v>
      </c>
    </row>
    <row r="81" spans="12:13" ht="12.75">
      <c r="L81" s="51">
        <f>L80-M80+55500</f>
        <v>-24077837.6</v>
      </c>
      <c r="M81">
        <v>175000</v>
      </c>
    </row>
    <row r="82" spans="12:13" ht="12.75">
      <c r="L82" s="51">
        <f>L81-M81</f>
        <v>-24252837.6</v>
      </c>
      <c r="M82">
        <v>696695</v>
      </c>
    </row>
    <row r="83" spans="12:13" ht="12.75">
      <c r="L83" s="51">
        <f>L82-M82</f>
        <v>-24949532.6</v>
      </c>
      <c r="M83">
        <v>2546510</v>
      </c>
    </row>
    <row r="84" spans="12:13" ht="12.75">
      <c r="L84" s="51">
        <f>L83-M83</f>
        <v>-27496042.6</v>
      </c>
      <c r="M84">
        <v>1546460</v>
      </c>
    </row>
    <row r="85" spans="11:14" ht="12.75">
      <c r="K85">
        <v>74775069</v>
      </c>
      <c r="L85" s="51">
        <f>L84-M84</f>
        <v>-29042502.6</v>
      </c>
      <c r="M85">
        <v>30984830</v>
      </c>
      <c r="N85" s="51">
        <f>M85+L86</f>
        <v>-29042502.6</v>
      </c>
    </row>
    <row r="86" spans="11:12" ht="12.75">
      <c r="K86" s="84">
        <f>K85-K67</f>
        <v>72666242.6</v>
      </c>
      <c r="L86" s="51">
        <f>L85-M85</f>
        <v>-60027332.6</v>
      </c>
    </row>
    <row r="87" ht="12.75">
      <c r="K87" s="51">
        <f>L86-11908410</f>
        <v>-71935742.6</v>
      </c>
    </row>
  </sheetData>
  <mergeCells count="20">
    <mergeCell ref="A67:C67"/>
    <mergeCell ref="K5:K6"/>
    <mergeCell ref="A10:C10"/>
    <mergeCell ref="A14:C14"/>
    <mergeCell ref="A19:C19"/>
    <mergeCell ref="D5:E5"/>
    <mergeCell ref="F5:G5"/>
    <mergeCell ref="H5:I5"/>
    <mergeCell ref="J5:J6"/>
    <mergeCell ref="A5:A6"/>
    <mergeCell ref="A2:K2"/>
    <mergeCell ref="A59:C59"/>
    <mergeCell ref="A63:C63"/>
    <mergeCell ref="A66:C66"/>
    <mergeCell ref="B5:B6"/>
    <mergeCell ref="A55:C55"/>
    <mergeCell ref="C5:C6"/>
    <mergeCell ref="A23:C23"/>
    <mergeCell ref="A35:C35"/>
    <mergeCell ref="A44:C44"/>
  </mergeCells>
  <printOptions/>
  <pageMargins left="0.75" right="0.75" top="1" bottom="1" header="0.5" footer="0.5"/>
  <pageSetup horizontalDpi="300" verticalDpi="300" orientation="landscape" paperSize="9" scale="9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Ksiegowość</dc:creator>
  <cp:keywords/>
  <dc:description/>
  <cp:lastModifiedBy>Pracownia 27</cp:lastModifiedBy>
  <cp:lastPrinted>2005-11-02T07:57:49Z</cp:lastPrinted>
  <dcterms:created xsi:type="dcterms:W3CDTF">2004-11-01T08:09:22Z</dcterms:created>
  <dcterms:modified xsi:type="dcterms:W3CDTF">2006-06-27T12:09:32Z</dcterms:modified>
  <cp:category/>
  <cp:version/>
  <cp:contentType/>
  <cp:contentStatus/>
</cp:coreProperties>
</file>